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риложение №5 на 2023" sheetId="1" r:id="rId1"/>
  </sheets>
  <definedNames>
    <definedName name="_xlnm.Print_Titles" localSheetId="0">'Приложение №5 на 2023'!$7:$7</definedName>
    <definedName name="_xlnm.Print_Titles" localSheetId="0">'Приложение №5 на 2023'!$7:$7</definedName>
  </definedNames>
  <calcPr fullCalcOnLoad="1"/>
</workbook>
</file>

<file path=xl/sharedStrings.xml><?xml version="1.0" encoding="utf-8"?>
<sst xmlns="http://schemas.openxmlformats.org/spreadsheetml/2006/main" count="204" uniqueCount="38">
  <si>
    <t>№ п/п</t>
  </si>
  <si>
    <t>Наименование объекта</t>
  </si>
  <si>
    <t>Общая стоимость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</si>
  <si>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</si>
  <si>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</si>
  <si>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</si>
  <si>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</si>
  <si>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</si>
  <si>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</si>
  <si>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</si>
  <si>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</si>
  <si>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</si>
  <si>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</si>
  <si>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</si>
  <si>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</si>
  <si>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Система сигнализации довзрывной концентрации (далее по тексту ДВК)  41 датчик</t>
  </si>
  <si>
    <t>ТО-1</t>
  </si>
  <si>
    <t>ТО-2</t>
  </si>
  <si>
    <t>Пункт приема топлива ТС-1 из АТЦ
(1 шт.)Пункт приема топлива ТС-1 из АТЦ
(1 шт.)</t>
  </si>
  <si>
    <t>Агрегат фильтрации топлива
АФТ-120
(1 шт.)Агрегат фильтрации топлива
АФТ-120
(1 шт.)</t>
  </si>
  <si>
    <t>Модуль технического оборудования МТО-90
(1 шт.)Модуль технического оборудования МТО-90
(1 шт.)</t>
  </si>
  <si>
    <t>Электропривод «Томприн» с блоком управления ESD-VC;
(22 шт.)</t>
  </si>
  <si>
    <t>Система аварийной остановки 
(14 постов)</t>
  </si>
  <si>
    <t>АСУ  ТП верхнего уровня.
(1 шт.)</t>
  </si>
  <si>
    <t>Серверное оборудование
(2 сервера)</t>
  </si>
  <si>
    <t>Аварийный контроллер
(1 шт.)</t>
  </si>
  <si>
    <t>Прицеп тракторный-топливозаправщик (1шт.)</t>
  </si>
  <si>
    <t xml:space="preserve">Итого: </t>
  </si>
  <si>
    <t>Насосная станция КАСКАД
(2 шт.)</t>
  </si>
  <si>
    <t>Пункт слива отстоя из ТЗ
(1 шт.)</t>
  </si>
  <si>
    <t xml:space="preserve">                                                                                                                                                                                                                               КАЛЕНДАРНЫЙ ГРАФИК</t>
  </si>
  <si>
    <t xml:space="preserve">                                                                                                               проведения плановых работ по техническому обслуживанию системы диспетчеризации и автоматизации АСУ ТП</t>
  </si>
  <si>
    <t>2023 г</t>
  </si>
  <si>
    <t>2024 г</t>
  </si>
  <si>
    <t>Система измерения массы светлых нефтепродуктов "СТРУНА+"
(7 уровнемеров)</t>
  </si>
  <si>
    <t>Датчики предельногоуровня ДПУ (7 шт.)</t>
  </si>
  <si>
    <t>Сроки выполнения работ и максимальная стоимость работ</t>
  </si>
  <si>
    <t xml:space="preserve">Приложение№1 к закупочной докуентации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</si>
</sst>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.00&quot;р.&quot;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/>
      <protection/>
    </xf>
    <xf numFmtId="174" fontId="5" fillId="0" borderId="10" xfId="33" applyNumberFormat="1" applyFont="1" applyBorder="1" applyAlignment="1">
      <alignment horizontal="center" vertical="center"/>
      <protection/>
    </xf>
    <xf numFmtId="174" fontId="5" fillId="0" borderId="11" xfId="33" applyNumberFormat="1" applyFont="1" applyBorder="1" applyAlignment="1">
      <alignment horizontal="center" vertical="center"/>
      <protection/>
    </xf>
    <xf numFmtId="4" fontId="1" fillId="0" borderId="0" xfId="33" applyNumberFormat="1">
      <alignment/>
      <protection/>
    </xf>
    <xf numFmtId="0" fontId="6" fillId="0" borderId="12" xfId="33" applyFont="1" applyBorder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 wrapText="1"/>
      <protection/>
    </xf>
    <xf numFmtId="174" fontId="6" fillId="0" borderId="12" xfId="33" applyNumberFormat="1" applyFont="1" applyBorder="1" applyAlignment="1">
      <alignment horizontal="center" vertical="center"/>
      <protection/>
    </xf>
    <xf numFmtId="0" fontId="2" fillId="0" borderId="0" xfId="33" applyFont="1" applyBorder="1" applyAlignment="1">
      <alignment/>
      <protection/>
    </xf>
    <xf numFmtId="0" fontId="1" fillId="0" borderId="0" xfId="33" applyFont="1" applyBorder="1" applyAlignment="1">
      <alignment/>
      <protection/>
    </xf>
    <xf numFmtId="0" fontId="3" fillId="0" borderId="13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174" fontId="6" fillId="0" borderId="10" xfId="33" applyNumberFormat="1" applyFont="1" applyBorder="1" applyAlignment="1">
      <alignment horizontal="center" vertical="center" wrapText="1"/>
      <protection/>
    </xf>
    <xf numFmtId="0" fontId="5" fillId="0" borderId="10" xfId="33" applyFont="1" applyBorder="1" applyAlignment="1" applyProtection="1">
      <alignment horizontal="center" vertical="center" wrapText="1"/>
      <protection locked="0"/>
    </xf>
    <xf numFmtId="0" fontId="4" fillId="0" borderId="11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 wrapText="1"/>
      <protection/>
    </xf>
    <xf numFmtId="174" fontId="6" fillId="0" borderId="11" xfId="33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K1" sqref="K1"/>
    </sheetView>
  </sheetViews>
  <sheetFormatPr defaultColWidth="8.7109375" defaultRowHeight="12.75"/>
  <cols>
    <col min="1" max="1" width="6.28125" style="1" customWidth="1"/>
    <col min="2" max="2" width="29.57421875" style="2" customWidth="1"/>
    <col min="3" max="14" width="12.00390625" style="1" customWidth="1"/>
    <col min="15" max="15" width="15.7109375" style="1" customWidth="1"/>
    <col min="16" max="16384" width="8.7109375" style="1" customWidth="1"/>
  </cols>
  <sheetData>
    <row r="1" spans="1:15" ht="15">
      <c r="A1"/>
      <c r="B1"/>
      <c r="J1"/>
      <c r="K1" t="s">
        <v>37</v>
      </c>
      <c r="L1"/>
      <c r="M1"/>
      <c r="N1"/>
      <c r="O1"/>
    </row>
    <row r="2" spans="1:15" ht="15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">
      <c r="A4" s="13"/>
      <c r="B4" s="13"/>
      <c r="C4" s="19" t="s">
        <v>36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3"/>
    </row>
    <row r="5" spans="1:15" ht="12.75" customHeight="1">
      <c r="A5" s="15" t="s">
        <v>0</v>
      </c>
      <c r="B5" s="16" t="s">
        <v>1</v>
      </c>
      <c r="C5" s="21" t="s">
        <v>32</v>
      </c>
      <c r="D5" s="21"/>
      <c r="E5" s="21"/>
      <c r="F5" s="21"/>
      <c r="G5" s="21"/>
      <c r="H5" s="21"/>
      <c r="I5" s="21"/>
      <c r="J5" s="21"/>
      <c r="K5" s="21"/>
      <c r="L5" s="20" t="s">
        <v>33</v>
      </c>
      <c r="M5" s="20"/>
      <c r="N5" s="20"/>
      <c r="O5" s="18" t="s">
        <v>2</v>
      </c>
    </row>
    <row r="6" spans="1:15" ht="15">
      <c r="A6" s="15"/>
      <c r="B6" s="17"/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  <c r="K6" s="14" t="s">
        <v>14</v>
      </c>
      <c r="L6" s="14" t="s">
        <v>3</v>
      </c>
      <c r="M6" s="14" t="s">
        <v>4</v>
      </c>
      <c r="N6" s="14" t="s">
        <v>5</v>
      </c>
      <c r="O6" s="17"/>
    </row>
    <row r="7" spans="1:15" ht="15">
      <c r="A7" s="3">
        <v>1</v>
      </c>
      <c r="B7" s="4">
        <v>2</v>
      </c>
      <c r="C7" s="3">
        <v>5</v>
      </c>
      <c r="D7" s="4">
        <v>6</v>
      </c>
      <c r="E7" s="3">
        <v>7</v>
      </c>
      <c r="F7" s="4">
        <v>8</v>
      </c>
      <c r="G7" s="3">
        <v>9</v>
      </c>
      <c r="H7" s="4">
        <v>10</v>
      </c>
      <c r="I7" s="3">
        <v>11</v>
      </c>
      <c r="J7" s="4">
        <v>12</v>
      </c>
      <c r="K7" s="3">
        <v>13</v>
      </c>
      <c r="L7" s="4">
        <v>14</v>
      </c>
      <c r="M7" s="3">
        <v>3</v>
      </c>
      <c r="N7" s="4">
        <v>4</v>
      </c>
      <c r="O7" s="3">
        <v>15</v>
      </c>
    </row>
    <row r="8" spans="1:15" ht="19.5" customHeight="1">
      <c r="A8" s="22">
        <v>1</v>
      </c>
      <c r="B8" s="23" t="s">
        <v>15</v>
      </c>
      <c r="C8" s="5" t="s">
        <v>16</v>
      </c>
      <c r="D8" s="5" t="s">
        <v>17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16</v>
      </c>
      <c r="J8" s="5" t="s">
        <v>17</v>
      </c>
      <c r="K8" s="5" t="s">
        <v>16</v>
      </c>
      <c r="L8" s="5" t="s">
        <v>16</v>
      </c>
      <c r="M8" s="5" t="s">
        <v>16</v>
      </c>
      <c r="N8" s="5" t="s">
        <v>16</v>
      </c>
      <c r="O8" s="24">
        <f>SUM(C9:N9)</f>
        <v>136929.21864</v>
      </c>
    </row>
    <row r="9" spans="1:15" ht="19.5" customHeight="1">
      <c r="A9" s="22"/>
      <c r="B9" s="23"/>
      <c r="C9" s="6">
        <f>M9</f>
        <v>11173.398720000001</v>
      </c>
      <c r="D9" s="6">
        <f>12254.49*1.056</f>
        <v>12940.74144</v>
      </c>
      <c r="E9" s="6">
        <f>M9</f>
        <v>11173.398720000001</v>
      </c>
      <c r="F9" s="6">
        <f>M9</f>
        <v>11173.398720000001</v>
      </c>
      <c r="G9" s="6">
        <f>M9</f>
        <v>11173.398720000001</v>
      </c>
      <c r="H9" s="6">
        <f>M9</f>
        <v>11173.398720000001</v>
      </c>
      <c r="I9" s="6">
        <f>M9</f>
        <v>11173.398720000001</v>
      </c>
      <c r="J9" s="6">
        <v>12254.49</v>
      </c>
      <c r="K9" s="6">
        <f>M9</f>
        <v>11173.398720000001</v>
      </c>
      <c r="L9" s="6">
        <f>M9</f>
        <v>11173.398720000001</v>
      </c>
      <c r="M9" s="6">
        <f>10580.87*1.056</f>
        <v>11173.398720000001</v>
      </c>
      <c r="N9" s="6">
        <f>M9</f>
        <v>11173.398720000001</v>
      </c>
      <c r="O9" s="24"/>
    </row>
    <row r="10" spans="1:15" ht="19.5" customHeight="1">
      <c r="A10" s="22">
        <v>2</v>
      </c>
      <c r="B10" s="23" t="s">
        <v>28</v>
      </c>
      <c r="C10" s="5" t="s">
        <v>16</v>
      </c>
      <c r="D10" s="5" t="s">
        <v>17</v>
      </c>
      <c r="E10" s="5" t="s">
        <v>16</v>
      </c>
      <c r="F10" s="5" t="s">
        <v>16</v>
      </c>
      <c r="G10" s="5" t="s">
        <v>16</v>
      </c>
      <c r="H10" s="5" t="s">
        <v>16</v>
      </c>
      <c r="I10" s="5" t="s">
        <v>16</v>
      </c>
      <c r="J10" s="5" t="s">
        <v>16</v>
      </c>
      <c r="K10" s="5" t="s">
        <v>16</v>
      </c>
      <c r="L10" s="5" t="s">
        <v>16</v>
      </c>
      <c r="M10" s="5" t="s">
        <v>16</v>
      </c>
      <c r="N10" s="5" t="s">
        <v>16</v>
      </c>
      <c r="O10" s="24">
        <f>SUM(C11:N11)</f>
        <v>88738.72128000003</v>
      </c>
    </row>
    <row r="11" spans="1:15" ht="19.5" customHeight="1">
      <c r="A11" s="22"/>
      <c r="B11" s="23"/>
      <c r="C11" s="6">
        <f>M11</f>
        <v>7255.05792</v>
      </c>
      <c r="D11" s="6">
        <f>8459.36*1.056</f>
        <v>8933.08416</v>
      </c>
      <c r="E11" s="6">
        <f>M11</f>
        <v>7255.05792</v>
      </c>
      <c r="F11" s="6">
        <f>M11</f>
        <v>7255.05792</v>
      </c>
      <c r="G11" s="6">
        <f>M11</f>
        <v>7255.05792</v>
      </c>
      <c r="H11" s="6">
        <f>M11</f>
        <v>7255.05792</v>
      </c>
      <c r="I11" s="6">
        <f>M11</f>
        <v>7255.05792</v>
      </c>
      <c r="J11" s="6">
        <f>M11</f>
        <v>7255.05792</v>
      </c>
      <c r="K11" s="6">
        <f>M11</f>
        <v>7255.05792</v>
      </c>
      <c r="L11" s="6">
        <f>M11</f>
        <v>7255.05792</v>
      </c>
      <c r="M11" s="6">
        <f>6870.32*1.056</f>
        <v>7255.05792</v>
      </c>
      <c r="N11" s="6">
        <f>M11</f>
        <v>7255.05792</v>
      </c>
      <c r="O11" s="24"/>
    </row>
    <row r="12" spans="1:15" ht="19.5" customHeight="1">
      <c r="A12" s="22">
        <v>3</v>
      </c>
      <c r="B12" s="23" t="s">
        <v>18</v>
      </c>
      <c r="C12" s="5" t="s">
        <v>16</v>
      </c>
      <c r="D12" s="5" t="s">
        <v>16</v>
      </c>
      <c r="E12" s="5" t="s">
        <v>16</v>
      </c>
      <c r="F12" s="5" t="s">
        <v>17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24">
        <f>SUM(C13:N13)</f>
        <v>64275.25632000001</v>
      </c>
    </row>
    <row r="13" spans="1:15" ht="19.5" customHeight="1">
      <c r="A13" s="22"/>
      <c r="B13" s="23"/>
      <c r="C13" s="6">
        <f>M13</f>
        <v>5301.648</v>
      </c>
      <c r="D13" s="6">
        <f>M13</f>
        <v>5301.648</v>
      </c>
      <c r="E13" s="6">
        <f>M13</f>
        <v>5301.648</v>
      </c>
      <c r="F13" s="6">
        <f>5641.22*1.056</f>
        <v>5957.128320000001</v>
      </c>
      <c r="G13" s="6">
        <f>M13</f>
        <v>5301.648</v>
      </c>
      <c r="H13" s="6">
        <f>M13</f>
        <v>5301.648</v>
      </c>
      <c r="I13" s="6">
        <f>M13</f>
        <v>5301.648</v>
      </c>
      <c r="J13" s="6">
        <f>M13</f>
        <v>5301.648</v>
      </c>
      <c r="K13" s="6">
        <f>M13</f>
        <v>5301.648</v>
      </c>
      <c r="L13" s="6">
        <f>M13</f>
        <v>5301.648</v>
      </c>
      <c r="M13" s="6">
        <f>5020.5*1.056</f>
        <v>5301.648</v>
      </c>
      <c r="N13" s="6">
        <f>M13</f>
        <v>5301.648</v>
      </c>
      <c r="O13" s="24"/>
    </row>
    <row r="14" spans="1:15" ht="19.5" customHeight="1">
      <c r="A14" s="22">
        <v>4</v>
      </c>
      <c r="B14" s="23" t="s">
        <v>29</v>
      </c>
      <c r="C14" s="5" t="s">
        <v>16</v>
      </c>
      <c r="D14" s="5" t="s">
        <v>16</v>
      </c>
      <c r="E14" s="5" t="s">
        <v>16</v>
      </c>
      <c r="F14" s="5" t="s">
        <v>17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24">
        <f>SUM(C15:N15)</f>
        <v>41920.15872</v>
      </c>
    </row>
    <row r="15" spans="1:15" ht="19.5" customHeight="1">
      <c r="A15" s="22"/>
      <c r="B15" s="23"/>
      <c r="C15" s="6">
        <f>M15</f>
        <v>3289.44</v>
      </c>
      <c r="D15" s="6">
        <f>M15</f>
        <v>3289.44</v>
      </c>
      <c r="E15" s="6">
        <f>M15</f>
        <v>3289.44</v>
      </c>
      <c r="F15" s="6">
        <f>5432.12*1.056</f>
        <v>5736.31872</v>
      </c>
      <c r="G15" s="6">
        <f>M15</f>
        <v>3289.44</v>
      </c>
      <c r="H15" s="6">
        <f>M15</f>
        <v>3289.44</v>
      </c>
      <c r="I15" s="6">
        <f>M15</f>
        <v>3289.44</v>
      </c>
      <c r="J15" s="6">
        <f>M15</f>
        <v>3289.44</v>
      </c>
      <c r="K15" s="6">
        <f>M15</f>
        <v>3289.44</v>
      </c>
      <c r="L15" s="6">
        <f>M15</f>
        <v>3289.44</v>
      </c>
      <c r="M15" s="6">
        <f>3115*1.056</f>
        <v>3289.44</v>
      </c>
      <c r="N15" s="6">
        <f>M15</f>
        <v>3289.44</v>
      </c>
      <c r="O15" s="24"/>
    </row>
    <row r="16" spans="1:15" ht="19.5" customHeight="1">
      <c r="A16" s="22">
        <v>5</v>
      </c>
      <c r="B16" s="23" t="s">
        <v>19</v>
      </c>
      <c r="C16" s="5" t="s">
        <v>16</v>
      </c>
      <c r="D16" s="5" t="s">
        <v>16</v>
      </c>
      <c r="E16" s="5" t="s">
        <v>16</v>
      </c>
      <c r="F16" s="5" t="s">
        <v>16</v>
      </c>
      <c r="G16" s="5" t="s">
        <v>17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24">
        <f>SUM(C17:N17)</f>
        <v>65704.81632000001</v>
      </c>
    </row>
    <row r="17" spans="1:15" ht="19.5" customHeight="1">
      <c r="A17" s="22"/>
      <c r="B17" s="23"/>
      <c r="C17" s="6">
        <f>M17</f>
        <v>5305.048320000001</v>
      </c>
      <c r="D17" s="6">
        <f>M17</f>
        <v>5305.048320000001</v>
      </c>
      <c r="E17" s="6">
        <f>M17</f>
        <v>5305.048320000001</v>
      </c>
      <c r="F17" s="6">
        <f>M17</f>
        <v>5305.048320000001</v>
      </c>
      <c r="G17" s="6">
        <f>6959.55*1.056</f>
        <v>7349.2848</v>
      </c>
      <c r="H17" s="6">
        <f>M17</f>
        <v>5305.048320000001</v>
      </c>
      <c r="I17" s="6">
        <f>M17</f>
        <v>5305.048320000001</v>
      </c>
      <c r="J17" s="6">
        <f>M17</f>
        <v>5305.048320000001</v>
      </c>
      <c r="K17" s="6">
        <f>M17</f>
        <v>5305.048320000001</v>
      </c>
      <c r="L17" s="6">
        <f>M17</f>
        <v>5305.048320000001</v>
      </c>
      <c r="M17" s="6">
        <f>5023.72*1.056</f>
        <v>5305.048320000001</v>
      </c>
      <c r="N17" s="6">
        <f>M17</f>
        <v>5305.048320000001</v>
      </c>
      <c r="O17" s="24"/>
    </row>
    <row r="18" spans="1:15" ht="19.5" customHeight="1">
      <c r="A18" s="22">
        <v>6</v>
      </c>
      <c r="B18" s="23" t="s">
        <v>20</v>
      </c>
      <c r="C18" s="5" t="s">
        <v>16</v>
      </c>
      <c r="D18" s="5" t="s">
        <v>16</v>
      </c>
      <c r="E18" s="5" t="s">
        <v>16</v>
      </c>
      <c r="F18" s="5" t="s">
        <v>16</v>
      </c>
      <c r="G18" s="5" t="s">
        <v>17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24">
        <f>SUM(C19:N19)</f>
        <v>79273.87776000002</v>
      </c>
    </row>
    <row r="19" spans="1:15" ht="19.5" customHeight="1">
      <c r="A19" s="22"/>
      <c r="B19" s="23"/>
      <c r="C19" s="6">
        <f>M19</f>
        <v>6379.9296</v>
      </c>
      <c r="D19" s="6">
        <f>M19</f>
        <v>6379.9296</v>
      </c>
      <c r="E19" s="6">
        <f>M19</f>
        <v>6379.9296</v>
      </c>
      <c r="F19" s="6">
        <f>M19</f>
        <v>6379.9296</v>
      </c>
      <c r="G19" s="6">
        <f>8612.36*1.056</f>
        <v>9094.652160000001</v>
      </c>
      <c r="H19" s="6">
        <f>M19</f>
        <v>6379.9296</v>
      </c>
      <c r="I19" s="6">
        <f>M19</f>
        <v>6379.9296</v>
      </c>
      <c r="J19" s="6">
        <f>M19</f>
        <v>6379.9296</v>
      </c>
      <c r="K19" s="6">
        <f>M19</f>
        <v>6379.9296</v>
      </c>
      <c r="L19" s="6">
        <f>M19</f>
        <v>6379.9296</v>
      </c>
      <c r="M19" s="6">
        <f>6041.6*1.056</f>
        <v>6379.9296</v>
      </c>
      <c r="N19" s="6">
        <f>M19</f>
        <v>6379.9296</v>
      </c>
      <c r="O19" s="24"/>
    </row>
    <row r="20" spans="1:15" ht="19.5" customHeight="1">
      <c r="A20" s="22">
        <v>7</v>
      </c>
      <c r="B20" s="23" t="s">
        <v>21</v>
      </c>
      <c r="C20" s="5" t="s">
        <v>16</v>
      </c>
      <c r="D20" s="5" t="s">
        <v>16</v>
      </c>
      <c r="E20" s="5" t="s">
        <v>16</v>
      </c>
      <c r="F20" s="5" t="s">
        <v>16</v>
      </c>
      <c r="G20" s="5" t="s">
        <v>16</v>
      </c>
      <c r="H20" s="5" t="s">
        <v>17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24">
        <f>SUM(C21:N21)</f>
        <v>99268.24511999999</v>
      </c>
    </row>
    <row r="21" spans="1:15" ht="19.5" customHeight="1">
      <c r="A21" s="22"/>
      <c r="B21" s="23"/>
      <c r="C21" s="6">
        <f>M21</f>
        <v>7942.323840000001</v>
      </c>
      <c r="D21" s="6">
        <f>M21</f>
        <v>7942.323840000001</v>
      </c>
      <c r="E21" s="6">
        <f>M21</f>
        <v>7942.323840000001</v>
      </c>
      <c r="F21" s="6">
        <f>M21</f>
        <v>7942.323840000001</v>
      </c>
      <c r="G21" s="6">
        <f>M21</f>
        <v>7942.323840000001</v>
      </c>
      <c r="H21" s="6">
        <f>11271.48*1.056</f>
        <v>11902.68288</v>
      </c>
      <c r="I21" s="6">
        <f>M21</f>
        <v>7942.323840000001</v>
      </c>
      <c r="J21" s="6">
        <f>M21</f>
        <v>7942.323840000001</v>
      </c>
      <c r="K21" s="6">
        <f>M21</f>
        <v>7942.323840000001</v>
      </c>
      <c r="L21" s="6">
        <f>M21</f>
        <v>7942.323840000001</v>
      </c>
      <c r="M21" s="6">
        <f>7521.14*1.056</f>
        <v>7942.323840000001</v>
      </c>
      <c r="N21" s="6">
        <f>M21</f>
        <v>7942.323840000001</v>
      </c>
      <c r="O21" s="24"/>
    </row>
    <row r="22" spans="1:15" ht="19.5" customHeight="1">
      <c r="A22" s="22">
        <v>8</v>
      </c>
      <c r="B22" s="23" t="s">
        <v>22</v>
      </c>
      <c r="C22" s="5" t="s">
        <v>16</v>
      </c>
      <c r="D22" s="5" t="s">
        <v>16</v>
      </c>
      <c r="E22" s="5" t="s">
        <v>16</v>
      </c>
      <c r="F22" s="5" t="s">
        <v>16</v>
      </c>
      <c r="G22" s="5" t="s">
        <v>16</v>
      </c>
      <c r="H22" s="5" t="s">
        <v>16</v>
      </c>
      <c r="I22" s="5" t="s">
        <v>17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24">
        <f>SUM(C23:N23)</f>
        <v>85828.36416000001</v>
      </c>
    </row>
    <row r="23" spans="1:15" ht="19.5" customHeight="1">
      <c r="A23" s="22"/>
      <c r="B23" s="23"/>
      <c r="C23" s="6">
        <f>M23</f>
        <v>6967.25568</v>
      </c>
      <c r="D23" s="6">
        <f>M23</f>
        <v>6967.25568</v>
      </c>
      <c r="E23" s="6">
        <f>M23</f>
        <v>6967.25568</v>
      </c>
      <c r="F23" s="6">
        <f>M23</f>
        <v>6967.25568</v>
      </c>
      <c r="G23" s="6">
        <f>M23</f>
        <v>6967.25568</v>
      </c>
      <c r="H23" s="6">
        <f>M23</f>
        <v>6967.25568</v>
      </c>
      <c r="I23" s="6">
        <f>8701.28*1.056</f>
        <v>9188.55168</v>
      </c>
      <c r="J23" s="6">
        <f>M23</f>
        <v>6967.25568</v>
      </c>
      <c r="K23" s="6">
        <f>M23</f>
        <v>6967.25568</v>
      </c>
      <c r="L23" s="6">
        <f>M23</f>
        <v>6967.25568</v>
      </c>
      <c r="M23" s="6">
        <f>6597.78*1.056</f>
        <v>6967.25568</v>
      </c>
      <c r="N23" s="6">
        <f>M23</f>
        <v>6967.25568</v>
      </c>
      <c r="O23" s="24"/>
    </row>
    <row r="24" spans="1:15" ht="19.5" customHeight="1">
      <c r="A24" s="22">
        <v>9</v>
      </c>
      <c r="B24" s="23" t="s">
        <v>34</v>
      </c>
      <c r="C24" s="5" t="s">
        <v>16</v>
      </c>
      <c r="D24" s="5" t="s">
        <v>16</v>
      </c>
      <c r="E24" s="5" t="s">
        <v>17</v>
      </c>
      <c r="F24" s="5" t="s">
        <v>16</v>
      </c>
      <c r="G24" s="5" t="s">
        <v>16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24">
        <f>SUM(C25:N25)</f>
        <v>134956.1136</v>
      </c>
    </row>
    <row r="25" spans="1:15" ht="19.5" customHeight="1">
      <c r="A25" s="22"/>
      <c r="B25" s="23"/>
      <c r="C25" s="6">
        <f>M25</f>
        <v>11164.80288</v>
      </c>
      <c r="D25" s="6">
        <f>M25</f>
        <v>11164.80288</v>
      </c>
      <c r="E25" s="6">
        <f>11499.32*1.056</f>
        <v>12143.28192</v>
      </c>
      <c r="F25" s="6">
        <f>M25</f>
        <v>11164.80288</v>
      </c>
      <c r="G25" s="6">
        <f>M25</f>
        <v>11164.80288</v>
      </c>
      <c r="H25" s="6">
        <f>M25</f>
        <v>11164.80288</v>
      </c>
      <c r="I25" s="6">
        <f>M25</f>
        <v>11164.80288</v>
      </c>
      <c r="J25" s="6">
        <f>M25</f>
        <v>11164.80288</v>
      </c>
      <c r="K25" s="6">
        <f>M25</f>
        <v>11164.80288</v>
      </c>
      <c r="L25" s="6">
        <f>M25</f>
        <v>11164.80288</v>
      </c>
      <c r="M25" s="6">
        <f>10572.73*1.056</f>
        <v>11164.80288</v>
      </c>
      <c r="N25" s="6">
        <f>M25</f>
        <v>11164.80288</v>
      </c>
      <c r="O25" s="24"/>
    </row>
    <row r="26" spans="1:15" ht="19.5" customHeight="1">
      <c r="A26" s="22">
        <v>10</v>
      </c>
      <c r="B26" s="25" t="s">
        <v>35</v>
      </c>
      <c r="C26" s="5" t="s">
        <v>16</v>
      </c>
      <c r="D26" s="5" t="s">
        <v>16</v>
      </c>
      <c r="E26" s="5" t="s">
        <v>17</v>
      </c>
      <c r="F26" s="5" t="s">
        <v>16</v>
      </c>
      <c r="G26" s="5" t="s">
        <v>16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 t="s">
        <v>16</v>
      </c>
      <c r="O26" s="24">
        <f>SUM(C27:N27)</f>
        <v>103706.27520000002</v>
      </c>
    </row>
    <row r="27" spans="1:15" ht="19.5" customHeight="1">
      <c r="A27" s="22"/>
      <c r="B27" s="25"/>
      <c r="C27" s="6">
        <f>M27</f>
        <v>8578.944</v>
      </c>
      <c r="D27" s="6">
        <f>M27</f>
        <v>8578.944</v>
      </c>
      <c r="E27" s="6">
        <f>8842.7*1.056</f>
        <v>9337.891200000002</v>
      </c>
      <c r="F27" s="6">
        <f>M27</f>
        <v>8578.944</v>
      </c>
      <c r="G27" s="6">
        <f>M27</f>
        <v>8578.944</v>
      </c>
      <c r="H27" s="6">
        <f>M27</f>
        <v>8578.944</v>
      </c>
      <c r="I27" s="6">
        <f>M27</f>
        <v>8578.944</v>
      </c>
      <c r="J27" s="6">
        <f>M27</f>
        <v>8578.944</v>
      </c>
      <c r="K27" s="6">
        <f>M27</f>
        <v>8578.944</v>
      </c>
      <c r="L27" s="6">
        <f>M27</f>
        <v>8578.944</v>
      </c>
      <c r="M27" s="6">
        <f>8124*1.056</f>
        <v>8578.944</v>
      </c>
      <c r="N27" s="6">
        <f>M27</f>
        <v>8578.944</v>
      </c>
      <c r="O27" s="24"/>
    </row>
    <row r="28" spans="1:15" ht="19.5" customHeight="1">
      <c r="A28" s="22">
        <v>11</v>
      </c>
      <c r="B28" s="23" t="s">
        <v>23</v>
      </c>
      <c r="C28" s="5" t="s">
        <v>16</v>
      </c>
      <c r="D28" s="5" t="s">
        <v>16</v>
      </c>
      <c r="E28" s="5" t="s">
        <v>16</v>
      </c>
      <c r="F28" s="5" t="s">
        <v>16</v>
      </c>
      <c r="G28" s="5" t="s">
        <v>16</v>
      </c>
      <c r="H28" s="5" t="s">
        <v>16</v>
      </c>
      <c r="I28" s="5" t="s">
        <v>16</v>
      </c>
      <c r="J28" s="5" t="s">
        <v>16</v>
      </c>
      <c r="K28" s="5" t="s">
        <v>16</v>
      </c>
      <c r="L28" s="5" t="s">
        <v>16</v>
      </c>
      <c r="M28" s="5" t="s">
        <v>16</v>
      </c>
      <c r="N28" s="5" t="s">
        <v>16</v>
      </c>
      <c r="O28" s="24">
        <f>SUM(C29:N29)</f>
        <v>257011.22303999995</v>
      </c>
    </row>
    <row r="29" spans="1:15" ht="19.5" customHeight="1">
      <c r="A29" s="22"/>
      <c r="B29" s="23"/>
      <c r="C29" s="6">
        <f>M29</f>
        <v>21417.60192</v>
      </c>
      <c r="D29" s="6">
        <f>M29</f>
        <v>21417.60192</v>
      </c>
      <c r="E29" s="6">
        <f>M29</f>
        <v>21417.60192</v>
      </c>
      <c r="F29" s="6">
        <f>M29</f>
        <v>21417.60192</v>
      </c>
      <c r="G29" s="6">
        <f>M29</f>
        <v>21417.60192</v>
      </c>
      <c r="H29" s="6">
        <f>M29</f>
        <v>21417.60192</v>
      </c>
      <c r="I29" s="6">
        <f>M29</f>
        <v>21417.60192</v>
      </c>
      <c r="J29" s="6">
        <f>M29</f>
        <v>21417.60192</v>
      </c>
      <c r="K29" s="6">
        <f>M29</f>
        <v>21417.60192</v>
      </c>
      <c r="L29" s="6">
        <f>M29</f>
        <v>21417.60192</v>
      </c>
      <c r="M29" s="6">
        <f>20281.82*1.056</f>
        <v>21417.60192</v>
      </c>
      <c r="N29" s="6">
        <f>M29</f>
        <v>21417.60192</v>
      </c>
      <c r="O29" s="24"/>
    </row>
    <row r="30" spans="1:15" ht="19.5" customHeight="1">
      <c r="A30" s="22">
        <v>12</v>
      </c>
      <c r="B30" s="23" t="s">
        <v>24</v>
      </c>
      <c r="C30" s="5" t="s">
        <v>16</v>
      </c>
      <c r="D30" s="5" t="s">
        <v>16</v>
      </c>
      <c r="E30" s="5" t="s">
        <v>16</v>
      </c>
      <c r="F30" s="5" t="s">
        <v>16</v>
      </c>
      <c r="G30" s="5" t="s">
        <v>16</v>
      </c>
      <c r="H30" s="5" t="s">
        <v>17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 t="s">
        <v>16</v>
      </c>
      <c r="O30" s="24">
        <f>SUM(C31:N31)</f>
        <v>76433.1264</v>
      </c>
    </row>
    <row r="31" spans="1:15" ht="19.5" customHeight="1">
      <c r="A31" s="22"/>
      <c r="B31" s="23"/>
      <c r="C31" s="6">
        <f>M31</f>
        <v>6426.224639999999</v>
      </c>
      <c r="D31" s="6">
        <f>M31</f>
        <v>6426.224639999999</v>
      </c>
      <c r="E31" s="6">
        <v>6085.44</v>
      </c>
      <c r="F31" s="6">
        <f>M31</f>
        <v>6426.224639999999</v>
      </c>
      <c r="G31" s="6">
        <f>M31</f>
        <v>6426.224639999999</v>
      </c>
      <c r="H31" s="6">
        <v>6085.44</v>
      </c>
      <c r="I31" s="6">
        <f>M31</f>
        <v>6426.224639999999</v>
      </c>
      <c r="J31" s="6">
        <f>M31</f>
        <v>6426.224639999999</v>
      </c>
      <c r="K31" s="6">
        <f>M31</f>
        <v>6426.224639999999</v>
      </c>
      <c r="L31" s="6">
        <f>M31</f>
        <v>6426.224639999999</v>
      </c>
      <c r="M31" s="6">
        <f>6085.44*1.056</f>
        <v>6426.224639999999</v>
      </c>
      <c r="N31" s="6">
        <f>M31</f>
        <v>6426.224639999999</v>
      </c>
      <c r="O31" s="24"/>
    </row>
    <row r="32" spans="1:15" ht="19.5" customHeight="1">
      <c r="A32" s="26">
        <v>13</v>
      </c>
      <c r="B32" s="27" t="s">
        <v>25</v>
      </c>
      <c r="C32" s="5" t="s">
        <v>16</v>
      </c>
      <c r="D32" s="5" t="s">
        <v>16</v>
      </c>
      <c r="E32" s="5" t="s">
        <v>16</v>
      </c>
      <c r="F32" s="5" t="s">
        <v>16</v>
      </c>
      <c r="G32" s="5" t="s">
        <v>16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16</v>
      </c>
      <c r="O32" s="28">
        <f>SUM(C33:N33)</f>
        <v>45901.40544000001</v>
      </c>
    </row>
    <row r="33" spans="1:15" ht="19.5" customHeight="1">
      <c r="A33" s="26"/>
      <c r="B33" s="27"/>
      <c r="C33" s="7">
        <f>M33</f>
        <v>3825.1171200000003</v>
      </c>
      <c r="D33" s="7">
        <f>M33</f>
        <v>3825.1171200000003</v>
      </c>
      <c r="E33" s="7">
        <f>M33</f>
        <v>3825.1171200000003</v>
      </c>
      <c r="F33" s="7">
        <f>M33</f>
        <v>3825.1171200000003</v>
      </c>
      <c r="G33" s="7">
        <f>M33</f>
        <v>3825.1171200000003</v>
      </c>
      <c r="H33" s="7">
        <f>M33</f>
        <v>3825.1171200000003</v>
      </c>
      <c r="I33" s="7">
        <f>M33</f>
        <v>3825.1171200000003</v>
      </c>
      <c r="J33" s="7">
        <f>M33</f>
        <v>3825.1171200000003</v>
      </c>
      <c r="K33" s="7">
        <f>M33</f>
        <v>3825.1171200000003</v>
      </c>
      <c r="L33" s="7">
        <f>M33</f>
        <v>3825.1171200000003</v>
      </c>
      <c r="M33" s="7">
        <f>3622.27*1.056</f>
        <v>3825.1171200000003</v>
      </c>
      <c r="N33" s="7">
        <f>M33</f>
        <v>3825.1171200000003</v>
      </c>
      <c r="O33" s="28"/>
    </row>
    <row r="34" spans="1:15" ht="19.5" customHeight="1">
      <c r="A34" s="26">
        <v>14</v>
      </c>
      <c r="B34" s="27" t="s">
        <v>26</v>
      </c>
      <c r="C34" s="5" t="s">
        <v>16</v>
      </c>
      <c r="D34" s="5" t="s">
        <v>16</v>
      </c>
      <c r="E34" s="5" t="s">
        <v>17</v>
      </c>
      <c r="F34" s="5" t="s">
        <v>16</v>
      </c>
      <c r="G34" s="5" t="s">
        <v>16</v>
      </c>
      <c r="H34" s="5" t="s">
        <v>16</v>
      </c>
      <c r="I34" s="5" t="s">
        <v>16</v>
      </c>
      <c r="J34" s="5" t="s">
        <v>16</v>
      </c>
      <c r="K34" s="5" t="s">
        <v>16</v>
      </c>
      <c r="L34" s="5" t="s">
        <v>16</v>
      </c>
      <c r="M34" s="5" t="s">
        <v>16</v>
      </c>
      <c r="N34" s="5" t="s">
        <v>16</v>
      </c>
      <c r="O34" s="28">
        <f>SUM(C35:N35)</f>
        <v>62931.05279999998</v>
      </c>
    </row>
    <row r="35" spans="1:16" ht="36" customHeight="1" thickBot="1">
      <c r="A35" s="26"/>
      <c r="B35" s="27"/>
      <c r="C35" s="7">
        <f>M35</f>
        <v>5244.2544</v>
      </c>
      <c r="D35" s="7">
        <f>M35</f>
        <v>5244.2544</v>
      </c>
      <c r="E35" s="7">
        <f>4966.15*1.056</f>
        <v>5244.2544</v>
      </c>
      <c r="F35" s="7">
        <f>M35</f>
        <v>5244.2544</v>
      </c>
      <c r="G35" s="7">
        <f>M35</f>
        <v>5244.2544</v>
      </c>
      <c r="H35" s="7">
        <f>M35</f>
        <v>5244.2544</v>
      </c>
      <c r="I35" s="7">
        <f>M35</f>
        <v>5244.2544</v>
      </c>
      <c r="J35" s="7">
        <f>M35</f>
        <v>5244.2544</v>
      </c>
      <c r="K35" s="7">
        <f>M35</f>
        <v>5244.2544</v>
      </c>
      <c r="L35" s="7">
        <f>M35</f>
        <v>5244.2544</v>
      </c>
      <c r="M35" s="7">
        <f>4966.15*1.056</f>
        <v>5244.2544</v>
      </c>
      <c r="N35" s="7">
        <f>M35</f>
        <v>5244.2544</v>
      </c>
      <c r="O35" s="28"/>
      <c r="P35" s="8"/>
    </row>
    <row r="36" spans="1:15" ht="15.75" thickBot="1">
      <c r="A36" s="9">
        <v>15</v>
      </c>
      <c r="B36" s="10" t="s">
        <v>27</v>
      </c>
      <c r="C36" s="11">
        <f aca="true" t="shared" si="0" ref="C36:L36">SUM(C8:C35)</f>
        <v>110271.04704000002</v>
      </c>
      <c r="D36" s="11">
        <f t="shared" si="0"/>
        <v>113716.41600000001</v>
      </c>
      <c r="E36" s="11">
        <f t="shared" si="0"/>
        <v>111667.68864000001</v>
      </c>
      <c r="F36" s="11">
        <f t="shared" si="0"/>
        <v>113373.40608000002</v>
      </c>
      <c r="G36" s="11">
        <f t="shared" si="0"/>
        <v>115030.00608</v>
      </c>
      <c r="H36" s="11">
        <f t="shared" si="0"/>
        <v>113890.62144000002</v>
      </c>
      <c r="I36" s="11">
        <f t="shared" si="0"/>
        <v>112492.34304000002</v>
      </c>
      <c r="J36" s="11">
        <f t="shared" si="0"/>
        <v>111352.13832000001</v>
      </c>
      <c r="K36" s="11">
        <f t="shared" si="0"/>
        <v>110271.04704000002</v>
      </c>
      <c r="L36" s="11">
        <f t="shared" si="0"/>
        <v>110271.04704000002</v>
      </c>
      <c r="M36" s="11">
        <f>SUM(M8:M35)</f>
        <v>110271.04704000002</v>
      </c>
      <c r="N36" s="11">
        <f>SUM(N8:N35)</f>
        <v>110271.04704000002</v>
      </c>
      <c r="O36" s="11">
        <f>SUM(C36:N36)</f>
        <v>1342877.8548000003</v>
      </c>
    </row>
  </sheetData>
  <sheetProtection selectLockedCells="1" selectUnlockedCells="1"/>
  <mergeCells count="48">
    <mergeCell ref="A32:A33"/>
    <mergeCell ref="B32:B33"/>
    <mergeCell ref="O32:O33"/>
    <mergeCell ref="A34:A35"/>
    <mergeCell ref="B34:B35"/>
    <mergeCell ref="O34:O35"/>
    <mergeCell ref="A28:A29"/>
    <mergeCell ref="B28:B29"/>
    <mergeCell ref="O28:O29"/>
    <mergeCell ref="A30:A31"/>
    <mergeCell ref="B30:B31"/>
    <mergeCell ref="O30:O31"/>
    <mergeCell ref="A24:A25"/>
    <mergeCell ref="B24:B25"/>
    <mergeCell ref="O24:O25"/>
    <mergeCell ref="A26:A27"/>
    <mergeCell ref="B26:B27"/>
    <mergeCell ref="O26:O27"/>
    <mergeCell ref="A20:A21"/>
    <mergeCell ref="B20:B21"/>
    <mergeCell ref="O20:O21"/>
    <mergeCell ref="A22:A23"/>
    <mergeCell ref="B22:B23"/>
    <mergeCell ref="O22:O23"/>
    <mergeCell ref="A16:A17"/>
    <mergeCell ref="B16:B17"/>
    <mergeCell ref="O16:O17"/>
    <mergeCell ref="A18:A19"/>
    <mergeCell ref="B18:B19"/>
    <mergeCell ref="O18:O19"/>
    <mergeCell ref="A12:A13"/>
    <mergeCell ref="B12:B13"/>
    <mergeCell ref="O12:O13"/>
    <mergeCell ref="A14:A15"/>
    <mergeCell ref="B14:B15"/>
    <mergeCell ref="O14:O15"/>
    <mergeCell ref="A8:A9"/>
    <mergeCell ref="B8:B9"/>
    <mergeCell ref="O8:O9"/>
    <mergeCell ref="A10:A11"/>
    <mergeCell ref="B10:B11"/>
    <mergeCell ref="O10:O11"/>
    <mergeCell ref="A5:A6"/>
    <mergeCell ref="B5:B6"/>
    <mergeCell ref="O5:O6"/>
    <mergeCell ref="C4:N4"/>
    <mergeCell ref="L5:N5"/>
    <mergeCell ref="C5:K5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Админ</cp:lastModifiedBy>
  <cp:lastPrinted>2022-03-14T07:46:31Z</cp:lastPrinted>
  <dcterms:created xsi:type="dcterms:W3CDTF">2020-02-05T10:10:27Z</dcterms:created>
  <dcterms:modified xsi:type="dcterms:W3CDTF">2023-03-21T11:24:22Z</dcterms:modified>
  <cp:category/>
  <cp:version/>
  <cp:contentType/>
  <cp:contentStatus/>
</cp:coreProperties>
</file>